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070" tabRatio="771" activeTab="0"/>
  </bookViews>
  <sheets>
    <sheet name="all_1_dirig_pat" sheetId="1" r:id="rId1"/>
    <sheet name="all_2_dirig_comuni" sheetId="2" r:id="rId2"/>
    <sheet name="all_3_dirig_ipab" sheetId="3" r:id="rId3"/>
    <sheet name="all_4_segr_comun_e_compr" sheetId="4" r:id="rId4"/>
    <sheet name="all_5_dirett_apt" sheetId="5" r:id="rId5"/>
  </sheets>
  <definedNames/>
  <calcPr fullCalcOnLoad="1"/>
</workbook>
</file>

<file path=xl/sharedStrings.xml><?xml version="1.0" encoding="utf-8"?>
<sst xmlns="http://schemas.openxmlformats.org/spreadsheetml/2006/main" count="199" uniqueCount="68">
  <si>
    <t>BIENNIO ECONOMICO 2002 - 2003 (*)</t>
  </si>
  <si>
    <t>QUALIFICA</t>
  </si>
  <si>
    <t>STIPENDIO TABELLARE</t>
  </si>
  <si>
    <t>INCREM. STIPENDIO TABELLARE</t>
  </si>
  <si>
    <t>a.l. EURO</t>
  </si>
  <si>
    <t>DIRIGENTE GENERALE AD ES.</t>
  </si>
  <si>
    <t>DIRIGENTE CON TRATT.ECONOMICO DIRIGENTE GENERALE</t>
  </si>
  <si>
    <t>DIRIGENTE</t>
  </si>
  <si>
    <t xml:space="preserve">  - </t>
  </si>
  <si>
    <t xml:space="preserve">ISPETTORE GENERALE AD ES. </t>
  </si>
  <si>
    <t>DIRETTORE DI DIVISIONE AD ES.</t>
  </si>
  <si>
    <t>BIENNIO ECONOMICO 2004 - 2005</t>
  </si>
  <si>
    <t>01.01.2002</t>
  </si>
  <si>
    <t>01.01.2003</t>
  </si>
  <si>
    <t>01.01.2004</t>
  </si>
  <si>
    <t>01.01.2005</t>
  </si>
  <si>
    <t>TRATTAMENTO ECONOMICO DIRIGENTI P.A.T.</t>
  </si>
  <si>
    <t>-</t>
  </si>
  <si>
    <t>Indennità integrativa speciale
dec. 1.1.2004</t>
  </si>
  <si>
    <t xml:space="preserve">ALLEGATO 1) </t>
  </si>
  <si>
    <t>(*) miglioramenti già attribuiti ai sensi dell'accordo stralcio sottoscritto il 21.10.2003, come integrato con accordo sottoscritto in data 11.04.2005</t>
  </si>
  <si>
    <t xml:space="preserve">ALLEGATO 2) </t>
  </si>
  <si>
    <t>TRATTAMENTO ECONOMICO DIRIGENTI DEI COMUNI</t>
  </si>
  <si>
    <t>BIENNIO ECONOMICO 2002 – 2003 (*)</t>
  </si>
  <si>
    <t>LIMITI MINIMI E MASSIMI
RETRIBUZIONE DI POSIZIONE (°)</t>
  </si>
  <si>
    <t>QUALIFICA UNICA DIRIGENZIALE</t>
  </si>
  <si>
    <t>DIRIGENTE DI PRIMA FASCIA</t>
  </si>
  <si>
    <t xml:space="preserve">minimo </t>
  </si>
  <si>
    <t>massimo</t>
  </si>
  <si>
    <t>DIRIGENTE DI SECONDA FASCIA</t>
  </si>
  <si>
    <t>(*) miglioramenti già attribuiti ai sensi dell'accordo stralcio sottoscritto il 21.10.2003  come integrato con accordo sottoscritto in data 11.04.2005</t>
  </si>
  <si>
    <t>BIENNIO ECONOMICO 2004 – 2005</t>
  </si>
  <si>
    <t>Indennità integrativa speciale
dec. 1.1.2003</t>
  </si>
  <si>
    <t>LIMITI MINIMI E MASSIMI
RETRIBUZIONE DI POSIZIONE
dec. 1.1.2004 (°)</t>
  </si>
  <si>
    <t>LIMITI MINIMI E MASSIMI
RETRIBUZIONE DI POSIZIONE
dec. 1.1.2005 (°)</t>
  </si>
  <si>
    <t>(°)Il limite massimo della retribuzione di posizione per i dirigenti dei comuni di Trento e Rovereto è fissato in € 31.932,00 annui dall'1.1.2003, in € 33.315,00 annui dall'1.1.2004 e in € 33.928,00 annui dall'1.1.2005</t>
  </si>
  <si>
    <t xml:space="preserve">ALLEGATO 3) </t>
  </si>
  <si>
    <t>TRATTAMENTO ECONOMICO DIRIGENTI DELLE I.P.A.B.</t>
  </si>
  <si>
    <t>LIMITI MINIMI E MASSIMI
RETRIBUZIONE DI POSIZIONE</t>
  </si>
  <si>
    <t>DIRIGENTI DI I - II - III - IV FASCIA</t>
  </si>
  <si>
    <t>LIMITI MINIMI E MASSIMI
RETRIBUZIONE DI POSIZIONE
dec. 1.1.2004</t>
  </si>
  <si>
    <t>LIMITI MINIMI E MASSIMI
RETRIBUZIONE DI POSIZIONE
dec. 1.1.2005</t>
  </si>
  <si>
    <t xml:space="preserve">ALLEGATO 4) </t>
  </si>
  <si>
    <t>TRATTAMENTO ECONOMICO SEGRETARI COMUNALI E COMPRENSORIALI</t>
  </si>
  <si>
    <t>BIENNIO ECONOMICO 2002 – 2003</t>
  </si>
  <si>
    <t>CLASSE
COMUNE
COMPRENSORIO</t>
  </si>
  <si>
    <t>STIPENDIO TABELLARE
dec. 1.1.2003</t>
  </si>
  <si>
    <t>INDENNITA' INTEGRATIVA SPECIALE
dec. 1.1.12003</t>
  </si>
  <si>
    <t>RETRIBUZIONE DI POSIZIONE
dec. 1.1.2003</t>
  </si>
  <si>
    <t>IV classe con meno di due anni di servizio</t>
  </si>
  <si>
    <t>IV classe</t>
  </si>
  <si>
    <t>III classe fino a 3.000 abitanti</t>
  </si>
  <si>
    <t>III classe con più di 3000 abitanti</t>
  </si>
  <si>
    <t>II classe fino a 10.000 abitanti</t>
  </si>
  <si>
    <t>II classe con più di 10.000 abitanti</t>
  </si>
  <si>
    <t>Comune di Rovereto</t>
  </si>
  <si>
    <t>Comuni di Trento</t>
  </si>
  <si>
    <t>Comprensori fino a 10.000 abitanti</t>
  </si>
  <si>
    <t>Comprensori con più di 10.000 abitanti</t>
  </si>
  <si>
    <t xml:space="preserve">BIENNIO ECONOMICO 2004 – 2005 </t>
  </si>
  <si>
    <t>STIPENDIO TABELLARE
dec. 1.1.2004</t>
  </si>
  <si>
    <t>RETRIBUZIONE DI POSIZIONE
dec. 1.1.2004</t>
  </si>
  <si>
    <t>STIPENDIO TABELLARE
dec. 1.1.2005</t>
  </si>
  <si>
    <t>RETRIBUZIONE DI POSIZIONE
dec. 1.1.2005</t>
  </si>
  <si>
    <t>RETRIBUZIONE DI POSIZIONE
dec. 1.7.2005</t>
  </si>
  <si>
    <t>INDENNITA' INTEGRATIVA SPECIALE
dec. 1.1.2003</t>
  </si>
  <si>
    <t xml:space="preserve">ALLEGATO 5) </t>
  </si>
  <si>
    <t>TRATTAMENTO ECONOMICO DIRETTORI DELLE APT PERIFERICHE DEL TRENTINO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</si>
</sst>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.0000000000"/>
    <numFmt numFmtId="170" formatCode="0.0%"/>
    <numFmt numFmtId="171" formatCode="#,##0.0000000000"/>
    <numFmt numFmtId="172" formatCode="#,##0.000"/>
    <numFmt numFmtId="173" formatCode="#,##0.0000"/>
    <numFmt numFmtId="174" formatCode="#,##0.00000"/>
    <numFmt numFmtId="175" formatCode="#,##0.000000"/>
  </numFmts>
  <fonts count="1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62"/>
      <name val="Arial"/>
      <family val="2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dotted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 style="dotted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double"/>
    </border>
    <border>
      <left style="medium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double"/>
      <top style="double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uble"/>
      <top style="dotted"/>
      <bottom style="dotted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0" fontId="0" fillId="0" borderId="0" xfId="17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0" fillId="0" borderId="0" xfId="18" applyFont="1" applyAlignment="1">
      <alignment vertical="center" wrapText="1"/>
    </xf>
    <xf numFmtId="44" fontId="2" fillId="0" borderId="0" xfId="18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43" fontId="0" fillId="0" borderId="0" xfId="0" applyNumberFormat="1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4" fillId="0" borderId="44" xfId="0" applyFont="1" applyBorder="1" applyAlignment="1">
      <alignment horizontal="left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4" fontId="11" fillId="0" borderId="55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0" fillId="0" borderId="57" xfId="0" applyNumberFormat="1" applyFont="1" applyBorder="1" applyAlignment="1">
      <alignment horizontal="center" vertical="center" wrapText="1"/>
    </xf>
    <xf numFmtId="4" fontId="11" fillId="0" borderId="58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/>
    </xf>
    <xf numFmtId="4" fontId="0" fillId="0" borderId="60" xfId="0" applyNumberFormat="1" applyFont="1" applyBorder="1" applyAlignment="1">
      <alignment horizontal="center" vertical="center" wrapText="1"/>
    </xf>
    <xf numFmtId="4" fontId="11" fillId="0" borderId="61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 indent="2"/>
    </xf>
    <xf numFmtId="0" fontId="2" fillId="0" borderId="62" xfId="0" applyFont="1" applyBorder="1" applyAlignment="1">
      <alignment horizontal="left" vertical="center" wrapText="1"/>
    </xf>
    <xf numFmtId="4" fontId="0" fillId="0" borderId="63" xfId="0" applyNumberFormat="1" applyFont="1" applyBorder="1" applyAlignment="1">
      <alignment horizontal="center" vertical="center" wrapText="1"/>
    </xf>
    <xf numFmtId="4" fontId="0" fillId="0" borderId="64" xfId="0" applyNumberFormat="1" applyFont="1" applyBorder="1" applyAlignment="1">
      <alignment horizontal="center" vertical="center" wrapText="1"/>
    </xf>
    <xf numFmtId="4" fontId="11" fillId="0" borderId="6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 indent="2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68" xfId="0" applyNumberFormat="1" applyFont="1" applyBorder="1" applyAlignment="1">
      <alignment horizontal="center" vertical="center" wrapText="1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7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justify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4" fontId="0" fillId="0" borderId="60" xfId="0" applyNumberFormat="1" applyFont="1" applyBorder="1" applyAlignment="1">
      <alignment horizontal="center" vertical="center" wrapText="1"/>
    </xf>
    <xf numFmtId="4" fontId="0" fillId="0" borderId="74" xfId="0" applyNumberFormat="1" applyFont="1" applyBorder="1" applyAlignment="1">
      <alignment horizontal="center" vertical="center" wrapText="1"/>
    </xf>
    <xf numFmtId="4" fontId="11" fillId="0" borderId="5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3"/>
    </xf>
    <xf numFmtId="4" fontId="0" fillId="0" borderId="75" xfId="0" applyNumberFormat="1" applyFont="1" applyBorder="1" applyAlignment="1">
      <alignment horizontal="center" vertical="center" wrapText="1"/>
    </xf>
    <xf numFmtId="4" fontId="0" fillId="0" borderId="76" xfId="0" applyNumberFormat="1" applyFont="1" applyBorder="1" applyAlignment="1">
      <alignment horizontal="center" vertical="center" wrapText="1"/>
    </xf>
    <xf numFmtId="4" fontId="11" fillId="0" borderId="77" xfId="0" applyNumberFormat="1" applyFont="1" applyBorder="1" applyAlignment="1">
      <alignment horizontal="center" vertical="center" wrapText="1"/>
    </xf>
    <xf numFmtId="0" fontId="11" fillId="0" borderId="78" xfId="0" applyFont="1" applyBorder="1" applyAlignment="1">
      <alignment horizontal="left" vertical="center" wrapText="1" indent="3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 indent="2"/>
    </xf>
    <xf numFmtId="4" fontId="0" fillId="0" borderId="65" xfId="0" applyNumberFormat="1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4" fontId="0" fillId="0" borderId="6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 indent="2"/>
    </xf>
    <xf numFmtId="4" fontId="0" fillId="0" borderId="6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4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8" fontId="0" fillId="0" borderId="87" xfId="0" applyNumberFormat="1" applyFont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center" wrapText="1"/>
    </xf>
    <xf numFmtId="8" fontId="0" fillId="0" borderId="0" xfId="0" applyNumberFormat="1" applyFont="1" applyAlignment="1">
      <alignment horizontal="right" vertical="center" wrapText="1"/>
    </xf>
    <xf numFmtId="8" fontId="0" fillId="0" borderId="0" xfId="0" applyNumberFormat="1" applyFont="1" applyAlignment="1">
      <alignment vertical="center" wrapText="1"/>
    </xf>
    <xf numFmtId="0" fontId="0" fillId="0" borderId="13" xfId="0" applyFont="1" applyBorder="1" applyAlignment="1">
      <alignment horizontal="justify" vertical="center" wrapText="1"/>
    </xf>
    <xf numFmtId="8" fontId="0" fillId="0" borderId="88" xfId="0" applyNumberFormat="1" applyFont="1" applyBorder="1" applyAlignment="1">
      <alignment horizontal="center" vertical="center" wrapText="1"/>
    </xf>
    <xf numFmtId="8" fontId="0" fillId="0" borderId="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8" fontId="0" fillId="0" borderId="89" xfId="0" applyNumberFormat="1" applyFont="1" applyBorder="1" applyAlignment="1">
      <alignment horizontal="center" vertical="center" wrapText="1"/>
    </xf>
    <xf numFmtId="8" fontId="0" fillId="0" borderId="5" xfId="0" applyNumberFormat="1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8" fontId="0" fillId="0" borderId="26" xfId="0" applyNumberFormat="1" applyFont="1" applyBorder="1" applyAlignment="1">
      <alignment horizontal="center" vertical="center" wrapText="1"/>
    </xf>
    <xf numFmtId="8" fontId="0" fillId="0" borderId="18" xfId="0" applyNumberFormat="1" applyFont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 wrapText="1"/>
    </xf>
    <xf numFmtId="8" fontId="0" fillId="0" borderId="99" xfId="0" applyNumberFormat="1" applyFont="1" applyFill="1" applyBorder="1" applyAlignment="1">
      <alignment horizontal="center" vertical="center" wrapText="1"/>
    </xf>
    <xf numFmtId="8" fontId="0" fillId="0" borderId="9" xfId="0" applyNumberFormat="1" applyFont="1" applyBorder="1" applyAlignment="1">
      <alignment horizontal="center" vertical="center" wrapText="1"/>
    </xf>
    <xf numFmtId="8" fontId="12" fillId="0" borderId="0" xfId="0" applyNumberFormat="1" applyFont="1" applyAlignment="1">
      <alignment horizontal="right" vertical="center" wrapText="1"/>
    </xf>
    <xf numFmtId="43" fontId="0" fillId="0" borderId="0" xfId="15" applyFont="1" applyAlignment="1">
      <alignment vertical="center" wrapText="1"/>
    </xf>
    <xf numFmtId="8" fontId="0" fillId="0" borderId="28" xfId="0" applyNumberFormat="1" applyFont="1" applyBorder="1" applyAlignment="1">
      <alignment horizontal="center" vertical="center" wrapText="1"/>
    </xf>
    <xf numFmtId="8" fontId="0" fillId="0" borderId="19" xfId="0" applyNumberFormat="1" applyFont="1" applyBorder="1" applyAlignment="1">
      <alignment horizontal="center" vertical="center" wrapText="1"/>
    </xf>
    <xf numFmtId="8" fontId="0" fillId="0" borderId="100" xfId="0" applyNumberFormat="1" applyFont="1" applyFill="1" applyBorder="1" applyAlignment="1">
      <alignment horizontal="center" vertical="center" wrapText="1"/>
    </xf>
    <xf numFmtId="8" fontId="0" fillId="0" borderId="101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9" fontId="12" fillId="0" borderId="0" xfId="17" applyFont="1" applyAlignment="1">
      <alignment horizontal="right" vertical="center" wrapText="1"/>
    </xf>
    <xf numFmtId="8" fontId="0" fillId="0" borderId="30" xfId="0" applyNumberFormat="1" applyFont="1" applyBorder="1" applyAlignment="1">
      <alignment horizontal="center" vertical="center" wrapText="1"/>
    </xf>
    <xf numFmtId="8" fontId="0" fillId="0" borderId="20" xfId="0" applyNumberFormat="1" applyFont="1" applyBorder="1" applyAlignment="1">
      <alignment horizontal="center" vertical="center" wrapText="1"/>
    </xf>
    <xf numFmtId="8" fontId="0" fillId="0" borderId="81" xfId="0" applyNumberFormat="1" applyFont="1" applyFill="1" applyBorder="1" applyAlignment="1">
      <alignment horizontal="center" vertical="center" wrapText="1"/>
    </xf>
    <xf numFmtId="8" fontId="0" fillId="0" borderId="80" xfId="0" applyNumberFormat="1" applyFont="1" applyFill="1" applyBorder="1" applyAlignment="1">
      <alignment horizontal="center" vertical="center" wrapText="1"/>
    </xf>
    <xf numFmtId="8" fontId="0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62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" fontId="0" fillId="0" borderId="10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5" zoomScaleNormal="75" workbookViewId="0" topLeftCell="A1">
      <selection activeCell="A15" sqref="A15:A16"/>
    </sheetView>
  </sheetViews>
  <sheetFormatPr defaultColWidth="9.140625" defaultRowHeight="12.75"/>
  <cols>
    <col min="1" max="1" width="64.8515625" style="1" bestFit="1" customWidth="1"/>
    <col min="2" max="2" width="17.140625" style="1" customWidth="1"/>
    <col min="3" max="3" width="15.7109375" style="1" customWidth="1"/>
    <col min="4" max="4" width="16.57421875" style="1" customWidth="1"/>
    <col min="5" max="5" width="17.8515625" style="1" customWidth="1"/>
    <col min="6" max="6" width="19.57421875" style="1" customWidth="1"/>
    <col min="7" max="7" width="17.421875" style="1" bestFit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6" ht="33.75" customHeight="1">
      <c r="A1" s="53" t="s">
        <v>19</v>
      </c>
      <c r="B1" s="53"/>
      <c r="C1" s="53"/>
      <c r="D1" s="53"/>
      <c r="E1" s="53"/>
      <c r="F1" s="53"/>
    </row>
    <row r="2" spans="1:6" ht="37.5" customHeight="1">
      <c r="A2" s="56" t="s">
        <v>16</v>
      </c>
      <c r="B2" s="56"/>
      <c r="C2" s="56"/>
      <c r="D2" s="56"/>
      <c r="E2" s="56"/>
      <c r="F2" s="56"/>
    </row>
    <row r="3" spans="1:6" s="19" customFormat="1" ht="22.5" customHeight="1" thickBot="1">
      <c r="A3" s="20"/>
      <c r="B3" s="20"/>
      <c r="C3" s="20"/>
      <c r="D3" s="20"/>
      <c r="E3" s="20"/>
      <c r="F3" s="20"/>
    </row>
    <row r="4" spans="1:5" ht="30.75" customHeight="1" thickTop="1">
      <c r="A4" s="46" t="s">
        <v>0</v>
      </c>
      <c r="B4" s="60" t="s">
        <v>12</v>
      </c>
      <c r="C4" s="61"/>
      <c r="D4" s="54" t="s">
        <v>13</v>
      </c>
      <c r="E4" s="55"/>
    </row>
    <row r="5" spans="1:7" ht="47.25" customHeight="1">
      <c r="A5" s="62" t="s">
        <v>1</v>
      </c>
      <c r="B5" s="30" t="s">
        <v>2</v>
      </c>
      <c r="C5" s="31" t="s">
        <v>3</v>
      </c>
      <c r="D5" s="30" t="s">
        <v>2</v>
      </c>
      <c r="E5" s="2" t="s">
        <v>3</v>
      </c>
      <c r="F5" s="48"/>
      <c r="G5" s="49"/>
    </row>
    <row r="6" spans="1:7" ht="15.75" customHeight="1">
      <c r="A6" s="63"/>
      <c r="B6" s="41" t="s">
        <v>4</v>
      </c>
      <c r="C6" s="42" t="s">
        <v>4</v>
      </c>
      <c r="D6" s="41" t="s">
        <v>4</v>
      </c>
      <c r="E6" s="3" t="s">
        <v>4</v>
      </c>
      <c r="F6" s="48"/>
      <c r="G6" s="49"/>
    </row>
    <row r="7" spans="1:9" ht="19.5" customHeight="1">
      <c r="A7" s="21" t="s">
        <v>5</v>
      </c>
      <c r="B7" s="43">
        <v>39528</v>
      </c>
      <c r="C7" s="44">
        <v>19392</v>
      </c>
      <c r="D7" s="45">
        <v>40992</v>
      </c>
      <c r="E7" s="4">
        <v>19968</v>
      </c>
      <c r="F7" s="48"/>
      <c r="G7" s="49"/>
      <c r="I7" s="47"/>
    </row>
    <row r="8" spans="1:9" ht="19.5" customHeight="1">
      <c r="A8" s="22" t="s">
        <v>6</v>
      </c>
      <c r="B8" s="36">
        <v>30756</v>
      </c>
      <c r="C8" s="37">
        <v>28164</v>
      </c>
      <c r="D8" s="36">
        <v>31932</v>
      </c>
      <c r="E8" s="5">
        <v>29028</v>
      </c>
      <c r="F8" s="50"/>
      <c r="G8" s="51"/>
      <c r="I8" s="47"/>
    </row>
    <row r="9" spans="1:9" ht="19.5" customHeight="1">
      <c r="A9" s="22" t="s">
        <v>7</v>
      </c>
      <c r="B9" s="36">
        <v>30756</v>
      </c>
      <c r="C9" s="38" t="s">
        <v>8</v>
      </c>
      <c r="D9" s="36">
        <v>31932</v>
      </c>
      <c r="E9" s="6" t="s">
        <v>8</v>
      </c>
      <c r="F9" s="50"/>
      <c r="G9" s="51"/>
      <c r="I9" s="47"/>
    </row>
    <row r="10" spans="1:9" ht="19.5" customHeight="1">
      <c r="A10" s="22" t="s">
        <v>9</v>
      </c>
      <c r="B10" s="36">
        <v>29218.2</v>
      </c>
      <c r="C10" s="38" t="s">
        <v>8</v>
      </c>
      <c r="D10" s="36">
        <v>30335.4</v>
      </c>
      <c r="E10" s="6" t="s">
        <v>8</v>
      </c>
      <c r="F10" s="50"/>
      <c r="G10" s="51"/>
      <c r="I10" s="47"/>
    </row>
    <row r="11" spans="1:9" ht="19.5" customHeight="1" thickBot="1">
      <c r="A11" s="24" t="s">
        <v>10</v>
      </c>
      <c r="B11" s="39">
        <v>26142.6</v>
      </c>
      <c r="C11" s="40" t="s">
        <v>8</v>
      </c>
      <c r="D11" s="39">
        <v>27142.2</v>
      </c>
      <c r="E11" s="8" t="s">
        <v>8</v>
      </c>
      <c r="F11" s="50"/>
      <c r="G11" s="51"/>
      <c r="I11" s="47"/>
    </row>
    <row r="12" spans="1:6" ht="36" customHeight="1" thickTop="1">
      <c r="A12" s="59" t="s">
        <v>20</v>
      </c>
      <c r="B12" s="59"/>
      <c r="C12" s="59"/>
      <c r="D12" s="59"/>
      <c r="E12" s="59"/>
      <c r="F12" s="10"/>
    </row>
    <row r="13" spans="1:6" ht="16.5" customHeight="1" thickBot="1">
      <c r="A13" s="18"/>
      <c r="B13" s="18"/>
      <c r="C13" s="18"/>
      <c r="D13" s="18"/>
      <c r="E13" s="18"/>
      <c r="F13" s="18"/>
    </row>
    <row r="14" spans="1:6" ht="63" customHeight="1" thickTop="1">
      <c r="A14" s="46" t="s">
        <v>11</v>
      </c>
      <c r="B14" s="60" t="s">
        <v>14</v>
      </c>
      <c r="C14" s="61"/>
      <c r="D14" s="54" t="s">
        <v>15</v>
      </c>
      <c r="E14" s="55"/>
      <c r="F14" s="57" t="s">
        <v>18</v>
      </c>
    </row>
    <row r="15" spans="1:6" ht="39" customHeight="1">
      <c r="A15" s="62" t="s">
        <v>1</v>
      </c>
      <c r="B15" s="30" t="s">
        <v>2</v>
      </c>
      <c r="C15" s="31" t="s">
        <v>3</v>
      </c>
      <c r="D15" s="25" t="s">
        <v>2</v>
      </c>
      <c r="E15" s="2" t="s">
        <v>3</v>
      </c>
      <c r="F15" s="58"/>
    </row>
    <row r="16" spans="1:6" ht="25.5" customHeight="1">
      <c r="A16" s="63"/>
      <c r="B16" s="32" t="s">
        <v>4</v>
      </c>
      <c r="C16" s="33" t="s">
        <v>4</v>
      </c>
      <c r="D16" s="26" t="s">
        <v>4</v>
      </c>
      <c r="E16" s="11" t="s">
        <v>4</v>
      </c>
      <c r="F16" s="12" t="s">
        <v>4</v>
      </c>
    </row>
    <row r="17" spans="1:6" ht="19.5" customHeight="1">
      <c r="A17" s="23" t="s">
        <v>5</v>
      </c>
      <c r="B17" s="34">
        <f>ROUND((D7*1.035),0)</f>
        <v>42427</v>
      </c>
      <c r="C17" s="35">
        <f>ROUND((E7*1.035),0)</f>
        <v>20667</v>
      </c>
      <c r="D17" s="27">
        <f>ROUND((B17*1.015),0)</f>
        <v>43063</v>
      </c>
      <c r="E17" s="13">
        <f>ROUND((C17*1.015),0)</f>
        <v>20977</v>
      </c>
      <c r="F17" s="14" t="s">
        <v>17</v>
      </c>
    </row>
    <row r="18" spans="1:6" ht="19.5" customHeight="1">
      <c r="A18" s="22" t="s">
        <v>6</v>
      </c>
      <c r="B18" s="36">
        <f>B19</f>
        <v>33315</v>
      </c>
      <c r="C18" s="37">
        <f>ROUND((B17+C17-B18),0)</f>
        <v>29779</v>
      </c>
      <c r="D18" s="28">
        <f>D19</f>
        <v>33928</v>
      </c>
      <c r="E18" s="5">
        <f>ROUND((D17+E17-D18),0)</f>
        <v>30112</v>
      </c>
      <c r="F18" s="15" t="s">
        <v>17</v>
      </c>
    </row>
    <row r="19" spans="1:6" ht="19.5" customHeight="1">
      <c r="A19" s="22" t="s">
        <v>7</v>
      </c>
      <c r="B19" s="36">
        <f>ROUND(((D9+F19)*3.5%+D9),0)</f>
        <v>33315</v>
      </c>
      <c r="C19" s="38" t="s">
        <v>8</v>
      </c>
      <c r="D19" s="28">
        <f>ROUND(((B19+F19)*1.5%+B19),0)</f>
        <v>33928</v>
      </c>
      <c r="E19" s="6" t="s">
        <v>8</v>
      </c>
      <c r="F19" s="16">
        <v>7571.23</v>
      </c>
    </row>
    <row r="20" spans="1:6" ht="19.5" customHeight="1">
      <c r="A20" s="22" t="s">
        <v>9</v>
      </c>
      <c r="B20" s="36">
        <f>ROUND(B19*95%,0)</f>
        <v>31649</v>
      </c>
      <c r="C20" s="38" t="s">
        <v>8</v>
      </c>
      <c r="D20" s="28">
        <f>ROUND(D19*95%,0)</f>
        <v>32232</v>
      </c>
      <c r="E20" s="6" t="s">
        <v>8</v>
      </c>
      <c r="F20" s="16">
        <v>7518.27</v>
      </c>
    </row>
    <row r="21" spans="1:6" ht="19.5" customHeight="1" thickBot="1">
      <c r="A21" s="24" t="s">
        <v>10</v>
      </c>
      <c r="B21" s="39">
        <f>ROUND(B19*85%,0)</f>
        <v>28318</v>
      </c>
      <c r="C21" s="40" t="s">
        <v>8</v>
      </c>
      <c r="D21" s="29">
        <f>ROUND(D19*85%,0)</f>
        <v>28839</v>
      </c>
      <c r="E21" s="8" t="s">
        <v>8</v>
      </c>
      <c r="F21" s="17">
        <v>7339.88</v>
      </c>
    </row>
    <row r="22" ht="13.5" thickTop="1"/>
    <row r="23" ht="12.75">
      <c r="B23" s="7"/>
    </row>
    <row r="24" ht="12.75">
      <c r="C24" s="7"/>
    </row>
    <row r="25" ht="12.75">
      <c r="D25" s="9"/>
    </row>
  </sheetData>
  <mergeCells count="10">
    <mergeCell ref="A1:F1"/>
    <mergeCell ref="D4:E4"/>
    <mergeCell ref="A2:F2"/>
    <mergeCell ref="F14:F15"/>
    <mergeCell ref="A12:E12"/>
    <mergeCell ref="B14:C14"/>
    <mergeCell ref="B4:C4"/>
    <mergeCell ref="A5:A6"/>
    <mergeCell ref="A15:A16"/>
    <mergeCell ref="D14:E14"/>
  </mergeCells>
  <printOptions horizontalCentered="1"/>
  <pageMargins left="0.2362204724409449" right="0.2755905511811024" top="0.2755905511811024" bottom="0.2755905511811024" header="0.1968503937007874" footer="0.1574803149606299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5" zoomScaleNormal="75" workbookViewId="0" topLeftCell="A1">
      <selection activeCell="A16" sqref="A16:A17"/>
    </sheetView>
  </sheetViews>
  <sheetFormatPr defaultColWidth="9.140625" defaultRowHeight="12.75"/>
  <cols>
    <col min="1" max="1" width="63.421875" style="1" customWidth="1"/>
    <col min="2" max="2" width="23.140625" style="1" customWidth="1"/>
    <col min="3" max="3" width="25.00390625" style="1" customWidth="1"/>
    <col min="4" max="4" width="15.00390625" style="1" customWidth="1"/>
    <col min="5" max="5" width="12.421875" style="1" customWidth="1"/>
    <col min="6" max="6" width="14.8515625" style="1" customWidth="1"/>
    <col min="7" max="7" width="12.140625" style="1" customWidth="1"/>
    <col min="8" max="8" width="14.8515625" style="1" customWidth="1"/>
    <col min="9" max="9" width="12.140625" style="1" customWidth="1"/>
    <col min="10" max="16384" width="9.140625" style="1" customWidth="1"/>
  </cols>
  <sheetData>
    <row r="1" spans="1:9" ht="20.25">
      <c r="A1" s="53" t="s">
        <v>21</v>
      </c>
      <c r="B1" s="53"/>
      <c r="C1" s="53"/>
      <c r="D1" s="53"/>
      <c r="E1" s="53"/>
      <c r="F1" s="53"/>
      <c r="G1" s="53"/>
      <c r="H1" s="53"/>
      <c r="I1" s="53"/>
    </row>
    <row r="2" spans="1:5" ht="39" customHeight="1">
      <c r="A2" s="56" t="s">
        <v>22</v>
      </c>
      <c r="B2" s="56"/>
      <c r="C2" s="56"/>
      <c r="D2" s="56"/>
      <c r="E2" s="56"/>
    </row>
    <row r="3" ht="15.75" thickBot="1">
      <c r="A3" s="64"/>
    </row>
    <row r="4" spans="1:5" ht="32.25" customHeight="1" thickTop="1">
      <c r="A4" s="65" t="s">
        <v>23</v>
      </c>
      <c r="B4" s="66" t="s">
        <v>12</v>
      </c>
      <c r="C4" s="67" t="s">
        <v>13</v>
      </c>
      <c r="D4" s="68" t="s">
        <v>24</v>
      </c>
      <c r="E4" s="69"/>
    </row>
    <row r="5" spans="1:5" ht="34.5" customHeight="1">
      <c r="A5" s="70"/>
      <c r="B5" s="71" t="s">
        <v>2</v>
      </c>
      <c r="C5" s="2" t="s">
        <v>2</v>
      </c>
      <c r="D5" s="72"/>
      <c r="E5" s="73"/>
    </row>
    <row r="6" spans="1:5" ht="24.75" customHeight="1">
      <c r="A6" s="74" t="s">
        <v>25</v>
      </c>
      <c r="B6" s="75" t="s">
        <v>4</v>
      </c>
      <c r="C6" s="11" t="s">
        <v>4</v>
      </c>
      <c r="D6" s="76" t="s">
        <v>4</v>
      </c>
      <c r="E6" s="77"/>
    </row>
    <row r="7" spans="1:5" ht="30" customHeight="1">
      <c r="A7" s="78" t="s">
        <v>26</v>
      </c>
      <c r="B7" s="79">
        <v>22152</v>
      </c>
      <c r="C7" s="80">
        <v>23040</v>
      </c>
      <c r="D7" s="81">
        <v>3832</v>
      </c>
      <c r="E7" s="82" t="s">
        <v>27</v>
      </c>
    </row>
    <row r="8" spans="1:5" ht="30" customHeight="1">
      <c r="A8" s="83"/>
      <c r="B8" s="84"/>
      <c r="C8" s="85"/>
      <c r="D8" s="86">
        <v>20426</v>
      </c>
      <c r="E8" s="87" t="s">
        <v>28</v>
      </c>
    </row>
    <row r="9" spans="1:5" ht="30" customHeight="1">
      <c r="A9" s="88" t="s">
        <v>29</v>
      </c>
      <c r="B9" s="89">
        <v>30756</v>
      </c>
      <c r="C9" s="80">
        <v>31932</v>
      </c>
      <c r="D9" s="90">
        <v>3832</v>
      </c>
      <c r="E9" s="91" t="s">
        <v>27</v>
      </c>
    </row>
    <row r="10" spans="1:5" ht="30" customHeight="1" thickBot="1">
      <c r="A10" s="92"/>
      <c r="B10" s="93"/>
      <c r="C10" s="94"/>
      <c r="D10" s="95">
        <v>20426</v>
      </c>
      <c r="E10" s="96" t="s">
        <v>28</v>
      </c>
    </row>
    <row r="11" spans="1:5" ht="30.75" customHeight="1" thickTop="1">
      <c r="A11" s="59" t="s">
        <v>30</v>
      </c>
      <c r="B11" s="59"/>
      <c r="C11" s="59"/>
      <c r="D11" s="59"/>
      <c r="E11" s="59"/>
    </row>
    <row r="12" ht="28.5" customHeight="1" thickBot="1">
      <c r="A12" s="64"/>
    </row>
    <row r="13" spans="1:9" ht="28.5" customHeight="1" thickTop="1">
      <c r="A13" s="65" t="s">
        <v>31</v>
      </c>
      <c r="B13" s="66" t="s">
        <v>14</v>
      </c>
      <c r="C13" s="67" t="s">
        <v>15</v>
      </c>
      <c r="D13" s="97" t="s">
        <v>32</v>
      </c>
      <c r="E13" s="98"/>
      <c r="F13" s="68" t="s">
        <v>33</v>
      </c>
      <c r="G13" s="69"/>
      <c r="H13" s="68" t="s">
        <v>34</v>
      </c>
      <c r="I13" s="69"/>
    </row>
    <row r="14" spans="1:9" ht="31.5" customHeight="1">
      <c r="A14" s="70"/>
      <c r="B14" s="71" t="s">
        <v>2</v>
      </c>
      <c r="C14" s="2" t="s">
        <v>2</v>
      </c>
      <c r="D14" s="99"/>
      <c r="E14" s="100"/>
      <c r="F14" s="72"/>
      <c r="G14" s="73"/>
      <c r="H14" s="72"/>
      <c r="I14" s="73"/>
    </row>
    <row r="15" spans="1:9" ht="25.5" customHeight="1">
      <c r="A15" s="74" t="s">
        <v>25</v>
      </c>
      <c r="B15" s="75" t="s">
        <v>4</v>
      </c>
      <c r="C15" s="11" t="s">
        <v>4</v>
      </c>
      <c r="D15" s="101" t="s">
        <v>4</v>
      </c>
      <c r="E15" s="102"/>
      <c r="F15" s="76" t="s">
        <v>4</v>
      </c>
      <c r="G15" s="77"/>
      <c r="H15" s="76" t="s">
        <v>4</v>
      </c>
      <c r="I15" s="77"/>
    </row>
    <row r="16" spans="1:9" ht="30" customHeight="1">
      <c r="A16" s="78" t="s">
        <v>26</v>
      </c>
      <c r="B16" s="79">
        <f>ROUND(((C7+D16)*3.5%+C7),0)</f>
        <v>24089</v>
      </c>
      <c r="C16" s="80">
        <f>ROUND(((B16+D16)*1.5%+B16),0)</f>
        <v>24554</v>
      </c>
      <c r="D16" s="103">
        <v>6925.61</v>
      </c>
      <c r="E16" s="104"/>
      <c r="F16" s="81">
        <f>D7+700</f>
        <v>4532</v>
      </c>
      <c r="G16" s="82" t="s">
        <v>27</v>
      </c>
      <c r="H16" s="81">
        <f>D7+1000</f>
        <v>4832</v>
      </c>
      <c r="I16" s="82" t="s">
        <v>27</v>
      </c>
    </row>
    <row r="17" spans="1:9" ht="30" customHeight="1">
      <c r="A17" s="83"/>
      <c r="B17" s="84"/>
      <c r="C17" s="85"/>
      <c r="D17" s="105"/>
      <c r="E17" s="106"/>
      <c r="F17" s="86">
        <f>D10+700</f>
        <v>21126</v>
      </c>
      <c r="G17" s="87" t="s">
        <v>28</v>
      </c>
      <c r="H17" s="86">
        <v>24554</v>
      </c>
      <c r="I17" s="87" t="s">
        <v>28</v>
      </c>
    </row>
    <row r="18" spans="1:9" ht="30" customHeight="1">
      <c r="A18" s="88" t="s">
        <v>29</v>
      </c>
      <c r="B18" s="89">
        <f>ROUND(((C9+D18)*3.5%+C9),0)</f>
        <v>33315</v>
      </c>
      <c r="C18" s="107">
        <f>ROUND(((B18+D18)*1.5%+B18),0)</f>
        <v>33928</v>
      </c>
      <c r="D18" s="108">
        <v>7571.23</v>
      </c>
      <c r="E18" s="109"/>
      <c r="F18" s="90">
        <f>D9+840</f>
        <v>4672</v>
      </c>
      <c r="G18" s="91" t="s">
        <v>27</v>
      </c>
      <c r="H18" s="90">
        <f>D9+1200</f>
        <v>5032</v>
      </c>
      <c r="I18" s="91" t="s">
        <v>27</v>
      </c>
    </row>
    <row r="19" spans="1:9" ht="30" customHeight="1" thickBot="1">
      <c r="A19" s="92"/>
      <c r="B19" s="93"/>
      <c r="C19" s="94"/>
      <c r="D19" s="110"/>
      <c r="E19" s="111"/>
      <c r="F19" s="95">
        <f>D10+840</f>
        <v>21266</v>
      </c>
      <c r="G19" s="96" t="s">
        <v>28</v>
      </c>
      <c r="H19" s="95">
        <v>24554</v>
      </c>
      <c r="I19" s="96" t="s">
        <v>28</v>
      </c>
    </row>
    <row r="20" ht="15.75" thickTop="1">
      <c r="A20" s="64"/>
    </row>
    <row r="21" s="112" customFormat="1" ht="12.75">
      <c r="A21" s="112" t="s">
        <v>35</v>
      </c>
    </row>
    <row r="22" ht="12.75">
      <c r="A22" s="113"/>
    </row>
  </sheetData>
  <mergeCells count="28">
    <mergeCell ref="A21:IV21"/>
    <mergeCell ref="A18:A19"/>
    <mergeCell ref="B18:B19"/>
    <mergeCell ref="C18:C19"/>
    <mergeCell ref="D18:E19"/>
    <mergeCell ref="D15:E15"/>
    <mergeCell ref="F15:G15"/>
    <mergeCell ref="H15:I15"/>
    <mergeCell ref="A16:A17"/>
    <mergeCell ref="B16:B17"/>
    <mergeCell ref="C16:C17"/>
    <mergeCell ref="D16:E17"/>
    <mergeCell ref="A13:A14"/>
    <mergeCell ref="D13:E14"/>
    <mergeCell ref="F13:G14"/>
    <mergeCell ref="H13:I14"/>
    <mergeCell ref="A9:A10"/>
    <mergeCell ref="B9:B10"/>
    <mergeCell ref="C9:C10"/>
    <mergeCell ref="A11:E11"/>
    <mergeCell ref="D6:E6"/>
    <mergeCell ref="A7:A8"/>
    <mergeCell ref="B7:B8"/>
    <mergeCell ref="C7:C8"/>
    <mergeCell ref="A1:I1"/>
    <mergeCell ref="A2:E2"/>
    <mergeCell ref="A4:A5"/>
    <mergeCell ref="D4:E5"/>
  </mergeCells>
  <printOptions horizontalCentered="1"/>
  <pageMargins left="0.2362204724409449" right="0.2755905511811024" top="0.2755905511811024" bottom="0.2755905511811024" header="0.1968503937007874" footer="0.1574803149606299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1">
      <selection activeCell="A16" sqref="A17"/>
    </sheetView>
  </sheetViews>
  <sheetFormatPr defaultColWidth="9.140625" defaultRowHeight="12.75"/>
  <cols>
    <col min="1" max="1" width="51.140625" style="1" customWidth="1"/>
    <col min="2" max="2" width="29.28125" style="1" customWidth="1"/>
    <col min="3" max="3" width="28.140625" style="1" customWidth="1"/>
    <col min="4" max="4" width="17.421875" style="1" customWidth="1"/>
    <col min="5" max="5" width="16.57421875" style="1" customWidth="1"/>
    <col min="6" max="6" width="14.8515625" style="1" customWidth="1"/>
    <col min="7" max="7" width="12.140625" style="1" customWidth="1"/>
    <col min="8" max="8" width="14.8515625" style="1" customWidth="1"/>
    <col min="9" max="9" width="12.140625" style="1" customWidth="1"/>
    <col min="10" max="16384" width="9.140625" style="1" customWidth="1"/>
  </cols>
  <sheetData>
    <row r="1" spans="1:9" ht="31.5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5" ht="36" customHeight="1">
      <c r="A2" s="56" t="s">
        <v>37</v>
      </c>
      <c r="B2" s="56"/>
      <c r="C2" s="56"/>
      <c r="D2" s="56"/>
      <c r="E2" s="56"/>
    </row>
    <row r="3" ht="15.75" thickBot="1">
      <c r="A3" s="64"/>
    </row>
    <row r="4" spans="1:5" ht="32.25" customHeight="1" thickTop="1">
      <c r="A4" s="65" t="s">
        <v>23</v>
      </c>
      <c r="B4" s="66" t="s">
        <v>12</v>
      </c>
      <c r="C4" s="114" t="s">
        <v>13</v>
      </c>
      <c r="D4" s="115" t="s">
        <v>38</v>
      </c>
      <c r="E4" s="116"/>
    </row>
    <row r="5" spans="1:5" ht="24.75" customHeight="1">
      <c r="A5" s="70"/>
      <c r="B5" s="71" t="s">
        <v>2</v>
      </c>
      <c r="C5" s="117" t="s">
        <v>2</v>
      </c>
      <c r="D5" s="118"/>
      <c r="E5" s="119"/>
    </row>
    <row r="6" spans="1:5" ht="35.25" customHeight="1">
      <c r="A6" s="74" t="s">
        <v>25</v>
      </c>
      <c r="B6" s="120" t="s">
        <v>4</v>
      </c>
      <c r="C6" s="121" t="s">
        <v>4</v>
      </c>
      <c r="D6" s="76" t="s">
        <v>4</v>
      </c>
      <c r="E6" s="77"/>
    </row>
    <row r="7" spans="1:5" ht="39.75" customHeight="1">
      <c r="A7" s="78" t="s">
        <v>39</v>
      </c>
      <c r="B7" s="122">
        <v>22152</v>
      </c>
      <c r="C7" s="123">
        <v>23040</v>
      </c>
      <c r="D7" s="124">
        <v>3832</v>
      </c>
      <c r="E7" s="125" t="s">
        <v>27</v>
      </c>
    </row>
    <row r="8" spans="1:5" ht="39.75" customHeight="1" thickBot="1">
      <c r="A8" s="92"/>
      <c r="B8" s="126"/>
      <c r="C8" s="127"/>
      <c r="D8" s="128">
        <v>20426</v>
      </c>
      <c r="E8" s="129" t="s">
        <v>28</v>
      </c>
    </row>
    <row r="9" spans="1:5" ht="38.25" customHeight="1" thickTop="1">
      <c r="A9" s="59" t="s">
        <v>20</v>
      </c>
      <c r="B9" s="59"/>
      <c r="C9" s="59"/>
      <c r="D9" s="59"/>
      <c r="E9" s="59"/>
    </row>
    <row r="10" ht="43.5" customHeight="1" thickBot="1">
      <c r="A10" s="64"/>
    </row>
    <row r="11" spans="1:9" ht="32.25" customHeight="1" thickTop="1">
      <c r="A11" s="65" t="s">
        <v>31</v>
      </c>
      <c r="B11" s="66" t="s">
        <v>14</v>
      </c>
      <c r="C11" s="114" t="s">
        <v>15</v>
      </c>
      <c r="D11" s="97" t="s">
        <v>32</v>
      </c>
      <c r="E11" s="98"/>
      <c r="F11" s="130" t="s">
        <v>40</v>
      </c>
      <c r="G11" s="131"/>
      <c r="H11" s="130" t="s">
        <v>41</v>
      </c>
      <c r="I11" s="131"/>
    </row>
    <row r="12" spans="1:9" ht="24.75" customHeight="1">
      <c r="A12" s="70"/>
      <c r="B12" s="71" t="s">
        <v>2</v>
      </c>
      <c r="C12" s="117" t="s">
        <v>2</v>
      </c>
      <c r="D12" s="99"/>
      <c r="E12" s="100"/>
      <c r="F12" s="132"/>
      <c r="G12" s="133"/>
      <c r="H12" s="132"/>
      <c r="I12" s="133"/>
    </row>
    <row r="13" spans="1:9" ht="27" customHeight="1">
      <c r="A13" s="74" t="s">
        <v>25</v>
      </c>
      <c r="B13" s="120" t="s">
        <v>4</v>
      </c>
      <c r="C13" s="121" t="s">
        <v>4</v>
      </c>
      <c r="D13" s="101" t="s">
        <v>4</v>
      </c>
      <c r="E13" s="102"/>
      <c r="F13" s="101" t="s">
        <v>4</v>
      </c>
      <c r="G13" s="102"/>
      <c r="H13" s="101" t="s">
        <v>4</v>
      </c>
      <c r="I13" s="102"/>
    </row>
    <row r="14" spans="1:9" ht="39.75" customHeight="1">
      <c r="A14" s="78" t="s">
        <v>39</v>
      </c>
      <c r="B14" s="79">
        <f>ROUND(((C7+D14)*3.5%+C7),0)</f>
        <v>24089</v>
      </c>
      <c r="C14" s="80">
        <f>ROUND((($B$14+D14)*1.5%+$B$14),0)</f>
        <v>24554</v>
      </c>
      <c r="D14" s="103">
        <v>6925.61</v>
      </c>
      <c r="E14" s="104"/>
      <c r="F14" s="134">
        <f>D7+700</f>
        <v>4532</v>
      </c>
      <c r="G14" s="135" t="s">
        <v>27</v>
      </c>
      <c r="H14" s="136">
        <f>D7+1000</f>
        <v>4832</v>
      </c>
      <c r="I14" s="137" t="s">
        <v>27</v>
      </c>
    </row>
    <row r="15" spans="1:9" ht="39.75" customHeight="1" thickBot="1">
      <c r="A15" s="92"/>
      <c r="B15" s="93"/>
      <c r="C15" s="94"/>
      <c r="D15" s="110"/>
      <c r="E15" s="111"/>
      <c r="F15" s="138">
        <f>D8+700</f>
        <v>21126</v>
      </c>
      <c r="G15" s="139" t="s">
        <v>28</v>
      </c>
      <c r="H15" s="140">
        <v>24554</v>
      </c>
      <c r="I15" s="141" t="s">
        <v>28</v>
      </c>
    </row>
    <row r="16" ht="15.75" thickTop="1">
      <c r="A16" s="64"/>
    </row>
    <row r="17" ht="15">
      <c r="A17" s="64"/>
    </row>
    <row r="18" ht="12.75">
      <c r="C18" s="9"/>
    </row>
    <row r="20" ht="12.75">
      <c r="C20" s="144"/>
    </row>
  </sheetData>
  <mergeCells count="18">
    <mergeCell ref="A14:A15"/>
    <mergeCell ref="B14:B15"/>
    <mergeCell ref="C14:C15"/>
    <mergeCell ref="D14:E15"/>
    <mergeCell ref="F11:G12"/>
    <mergeCell ref="H11:I12"/>
    <mergeCell ref="D13:E13"/>
    <mergeCell ref="F13:G13"/>
    <mergeCell ref="H13:I13"/>
    <mergeCell ref="D6:E6"/>
    <mergeCell ref="A7:A8"/>
    <mergeCell ref="A9:E9"/>
    <mergeCell ref="A11:A12"/>
    <mergeCell ref="D11:E12"/>
    <mergeCell ref="A1:I1"/>
    <mergeCell ref="A2:E2"/>
    <mergeCell ref="A4:A5"/>
    <mergeCell ref="D4:E5"/>
  </mergeCells>
  <printOptions horizontalCentered="1"/>
  <pageMargins left="0.2362204724409449" right="0.2755905511811024" top="0.2755905511811024" bottom="0.2755905511811024" header="0.1968503937007874" footer="0.1574803149606299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75" zoomScaleNormal="75" workbookViewId="0" topLeftCell="A1">
      <selection activeCell="A16" sqref="A17"/>
    </sheetView>
  </sheetViews>
  <sheetFormatPr defaultColWidth="9.140625" defaultRowHeight="12.75"/>
  <cols>
    <col min="1" max="1" width="37.7109375" style="1" customWidth="1"/>
    <col min="2" max="2" width="28.421875" style="1" customWidth="1"/>
    <col min="3" max="3" width="28.7109375" style="1" customWidth="1"/>
    <col min="4" max="6" width="26.8515625" style="1" customWidth="1"/>
    <col min="7" max="7" width="23.57421875" style="1" customWidth="1"/>
    <col min="8" max="8" width="10.8515625" style="145" bestFit="1" customWidth="1"/>
    <col min="9" max="9" width="10.421875" style="1" bestFit="1" customWidth="1"/>
    <col min="10" max="10" width="10.8515625" style="1" bestFit="1" customWidth="1"/>
    <col min="11" max="16384" width="9.140625" style="1" customWidth="1"/>
  </cols>
  <sheetData>
    <row r="1" spans="1:7" ht="20.25">
      <c r="A1" s="53" t="s">
        <v>42</v>
      </c>
      <c r="B1" s="53"/>
      <c r="C1" s="53"/>
      <c r="D1" s="53"/>
      <c r="E1" s="53"/>
      <c r="F1" s="53"/>
      <c r="G1" s="53"/>
    </row>
    <row r="2" spans="1:7" ht="37.5" customHeight="1">
      <c r="A2" s="56" t="s">
        <v>43</v>
      </c>
      <c r="B2" s="56"/>
      <c r="C2" s="56"/>
      <c r="D2" s="56"/>
      <c r="E2" s="56"/>
      <c r="F2" s="56"/>
      <c r="G2" s="56"/>
    </row>
    <row r="3" spans="1:7" ht="36.75" customHeight="1" thickBot="1">
      <c r="A3" s="146" t="s">
        <v>44</v>
      </c>
      <c r="B3" s="146"/>
      <c r="C3" s="146"/>
      <c r="D3" s="146"/>
      <c r="E3" s="52"/>
      <c r="F3" s="52"/>
      <c r="G3" s="52"/>
    </row>
    <row r="4" spans="1:4" ht="57.75" customHeight="1" thickTop="1">
      <c r="A4" s="147" t="s">
        <v>45</v>
      </c>
      <c r="B4" s="148" t="s">
        <v>46</v>
      </c>
      <c r="C4" s="148" t="s">
        <v>47</v>
      </c>
      <c r="D4" s="149" t="s">
        <v>48</v>
      </c>
    </row>
    <row r="5" spans="1:8" ht="20.25" customHeight="1">
      <c r="A5" s="150"/>
      <c r="B5" s="151" t="s">
        <v>4</v>
      </c>
      <c r="C5" s="152" t="s">
        <v>4</v>
      </c>
      <c r="D5" s="153" t="s">
        <v>4</v>
      </c>
      <c r="H5" s="1"/>
    </row>
    <row r="6" spans="1:10" ht="30" customHeight="1">
      <c r="A6" s="154" t="s">
        <v>49</v>
      </c>
      <c r="B6" s="155">
        <v>23040</v>
      </c>
      <c r="C6" s="155">
        <v>6925.61</v>
      </c>
      <c r="D6" s="156">
        <v>2231.24</v>
      </c>
      <c r="H6" s="157"/>
      <c r="I6" s="158"/>
      <c r="J6" s="158"/>
    </row>
    <row r="7" spans="1:10" ht="30" customHeight="1">
      <c r="A7" s="159" t="s">
        <v>50</v>
      </c>
      <c r="B7" s="160">
        <v>23040</v>
      </c>
      <c r="C7" s="160">
        <v>6925.61</v>
      </c>
      <c r="D7" s="161">
        <v>6062.43</v>
      </c>
      <c r="H7" s="157"/>
      <c r="I7" s="158"/>
      <c r="J7" s="158"/>
    </row>
    <row r="8" spans="1:10" ht="30" customHeight="1">
      <c r="A8" s="159" t="s">
        <v>51</v>
      </c>
      <c r="B8" s="160">
        <v>23040</v>
      </c>
      <c r="C8" s="160">
        <v>6925.61</v>
      </c>
      <c r="D8" s="161">
        <v>12421.67</v>
      </c>
      <c r="H8" s="157"/>
      <c r="I8" s="158"/>
      <c r="J8" s="158"/>
    </row>
    <row r="9" spans="1:10" ht="30" customHeight="1">
      <c r="A9" s="159" t="s">
        <v>52</v>
      </c>
      <c r="B9" s="160">
        <v>31932</v>
      </c>
      <c r="C9" s="160">
        <v>7571.23</v>
      </c>
      <c r="D9" s="161">
        <v>7915.62</v>
      </c>
      <c r="H9" s="157"/>
      <c r="I9" s="158"/>
      <c r="J9" s="158"/>
    </row>
    <row r="10" spans="1:10" ht="30" customHeight="1">
      <c r="A10" s="159" t="s">
        <v>53</v>
      </c>
      <c r="B10" s="160">
        <v>31932</v>
      </c>
      <c r="C10" s="160">
        <v>7571.23</v>
      </c>
      <c r="D10" s="161">
        <v>7915.62</v>
      </c>
      <c r="H10" s="157"/>
      <c r="I10" s="158"/>
      <c r="J10" s="158"/>
    </row>
    <row r="11" spans="1:10" ht="30" customHeight="1">
      <c r="A11" s="159" t="s">
        <v>54</v>
      </c>
      <c r="B11" s="160">
        <v>31932</v>
      </c>
      <c r="C11" s="160">
        <v>7571.23</v>
      </c>
      <c r="D11" s="161">
        <v>11002.78</v>
      </c>
      <c r="E11" s="158"/>
      <c r="F11" s="158"/>
      <c r="G11" s="158"/>
      <c r="H11" s="157"/>
      <c r="I11" s="158"/>
      <c r="J11" s="158"/>
    </row>
    <row r="12" spans="1:10" ht="30" customHeight="1">
      <c r="A12" s="159" t="s">
        <v>55</v>
      </c>
      <c r="B12" s="160">
        <v>31932</v>
      </c>
      <c r="C12" s="160">
        <v>7571.23</v>
      </c>
      <c r="D12" s="161">
        <v>17167.57</v>
      </c>
      <c r="E12" s="158"/>
      <c r="F12" s="158"/>
      <c r="G12" s="158"/>
      <c r="H12" s="157"/>
      <c r="I12" s="158"/>
      <c r="J12" s="158"/>
    </row>
    <row r="13" spans="1:10" ht="30" customHeight="1">
      <c r="A13" s="159" t="s">
        <v>56</v>
      </c>
      <c r="B13" s="160">
        <v>31932</v>
      </c>
      <c r="C13" s="160">
        <v>7571.23</v>
      </c>
      <c r="D13" s="161">
        <v>22993.67</v>
      </c>
      <c r="E13" s="158"/>
      <c r="F13" s="158"/>
      <c r="G13" s="158"/>
      <c r="H13" s="157"/>
      <c r="I13" s="158"/>
      <c r="J13" s="158"/>
    </row>
    <row r="14" spans="1:10" ht="30" customHeight="1">
      <c r="A14" s="159" t="s">
        <v>57</v>
      </c>
      <c r="B14" s="160">
        <v>23040</v>
      </c>
      <c r="C14" s="160">
        <v>6925.61</v>
      </c>
      <c r="D14" s="161">
        <v>12421.67</v>
      </c>
      <c r="E14" s="158"/>
      <c r="F14" s="158"/>
      <c r="G14" s="158"/>
      <c r="H14" s="157"/>
      <c r="I14" s="158"/>
      <c r="J14" s="158"/>
    </row>
    <row r="15" spans="1:10" ht="30" customHeight="1" thickBot="1">
      <c r="A15" s="162" t="s">
        <v>58</v>
      </c>
      <c r="B15" s="163">
        <v>31932</v>
      </c>
      <c r="C15" s="163">
        <v>7571.23</v>
      </c>
      <c r="D15" s="164">
        <v>7915.62</v>
      </c>
      <c r="E15" s="158"/>
      <c r="F15" s="158"/>
      <c r="G15" s="158"/>
      <c r="H15" s="157"/>
      <c r="I15" s="158"/>
      <c r="J15" s="158"/>
    </row>
    <row r="16" ht="15.75" thickTop="1">
      <c r="A16" s="64"/>
    </row>
    <row r="17" spans="1:7" ht="43.5" customHeight="1" thickBot="1">
      <c r="A17" s="56" t="s">
        <v>59</v>
      </c>
      <c r="B17" s="56"/>
      <c r="C17" s="56"/>
      <c r="D17" s="56"/>
      <c r="E17" s="56"/>
      <c r="F17" s="56"/>
      <c r="G17" s="56"/>
    </row>
    <row r="18" spans="1:8" ht="57.75" customHeight="1" thickTop="1">
      <c r="A18" s="130" t="s">
        <v>45</v>
      </c>
      <c r="B18" s="148" t="s">
        <v>60</v>
      </c>
      <c r="C18" s="165" t="s">
        <v>61</v>
      </c>
      <c r="D18" s="166" t="s">
        <v>62</v>
      </c>
      <c r="E18" s="167" t="s">
        <v>63</v>
      </c>
      <c r="F18" s="168" t="s">
        <v>64</v>
      </c>
      <c r="G18" s="169" t="s">
        <v>65</v>
      </c>
      <c r="H18" s="170"/>
    </row>
    <row r="19" spans="1:8" ht="20.25" customHeight="1">
      <c r="A19" s="171"/>
      <c r="B19" s="172" t="s">
        <v>4</v>
      </c>
      <c r="C19" s="173" t="s">
        <v>4</v>
      </c>
      <c r="D19" s="174" t="s">
        <v>4</v>
      </c>
      <c r="E19" s="175" t="s">
        <v>4</v>
      </c>
      <c r="F19" s="176" t="s">
        <v>4</v>
      </c>
      <c r="G19" s="12" t="s">
        <v>4</v>
      </c>
      <c r="H19" s="1"/>
    </row>
    <row r="20" spans="1:9" ht="30" customHeight="1">
      <c r="A20" s="154" t="s">
        <v>49</v>
      </c>
      <c r="B20" s="155">
        <f aca="true" t="shared" si="0" ref="B20:B29">ROUND(((B6+G20)*3.5%+B6),0)</f>
        <v>24089</v>
      </c>
      <c r="C20" s="177">
        <f>ROUND((D6*1.035)/12,0)*12</f>
        <v>2304</v>
      </c>
      <c r="D20" s="178">
        <f>ROUND(((B20+G20)*1.5%+B20),0)</f>
        <v>24554</v>
      </c>
      <c r="E20" s="179">
        <f>E21/2</f>
        <v>3246</v>
      </c>
      <c r="F20" s="180">
        <f>E20</f>
        <v>3246</v>
      </c>
      <c r="G20" s="181">
        <v>6925.61</v>
      </c>
      <c r="H20" s="182"/>
      <c r="I20" s="183"/>
    </row>
    <row r="21" spans="1:9" ht="30" customHeight="1">
      <c r="A21" s="159" t="s">
        <v>50</v>
      </c>
      <c r="B21" s="160">
        <f t="shared" si="0"/>
        <v>24089</v>
      </c>
      <c r="C21" s="184">
        <f aca="true" t="shared" si="1" ref="C21:C29">ROUND((D7*1.035)/12,0)*12</f>
        <v>6276</v>
      </c>
      <c r="D21" s="185">
        <f aca="true" t="shared" si="2" ref="D21:D29">ROUND(((B21+G21)*1.5%+B21),0)</f>
        <v>24554</v>
      </c>
      <c r="E21" s="186">
        <f aca="true" t="shared" si="3" ref="E21:E29">ROUND((C21*1.035)/12,0)*12</f>
        <v>6492</v>
      </c>
      <c r="F21" s="187">
        <f>E21</f>
        <v>6492</v>
      </c>
      <c r="G21" s="188">
        <v>6925.61</v>
      </c>
      <c r="H21" s="182"/>
      <c r="I21" s="183"/>
    </row>
    <row r="22" spans="1:9" ht="30" customHeight="1">
      <c r="A22" s="159" t="s">
        <v>51</v>
      </c>
      <c r="B22" s="160">
        <f t="shared" si="0"/>
        <v>24089</v>
      </c>
      <c r="C22" s="184">
        <f t="shared" si="1"/>
        <v>12852</v>
      </c>
      <c r="D22" s="185">
        <f t="shared" si="2"/>
        <v>24554</v>
      </c>
      <c r="E22" s="186">
        <f t="shared" si="3"/>
        <v>13296</v>
      </c>
      <c r="F22" s="187">
        <f>E22</f>
        <v>13296</v>
      </c>
      <c r="G22" s="188">
        <v>6925.61</v>
      </c>
      <c r="H22" s="182"/>
      <c r="I22" s="183"/>
    </row>
    <row r="23" spans="1:9" ht="30" customHeight="1">
      <c r="A23" s="159" t="s">
        <v>52</v>
      </c>
      <c r="B23" s="160">
        <f t="shared" si="0"/>
        <v>33315</v>
      </c>
      <c r="C23" s="184">
        <f t="shared" si="1"/>
        <v>8196</v>
      </c>
      <c r="D23" s="185">
        <f t="shared" si="2"/>
        <v>33928</v>
      </c>
      <c r="E23" s="186">
        <f t="shared" si="3"/>
        <v>8484</v>
      </c>
      <c r="F23" s="187">
        <f>E23</f>
        <v>8484</v>
      </c>
      <c r="G23" s="188">
        <v>7571.23</v>
      </c>
      <c r="H23" s="182"/>
      <c r="I23" s="183"/>
    </row>
    <row r="24" spans="1:9" ht="30" customHeight="1">
      <c r="A24" s="159" t="s">
        <v>53</v>
      </c>
      <c r="B24" s="160">
        <f t="shared" si="0"/>
        <v>33315</v>
      </c>
      <c r="C24" s="184">
        <f t="shared" si="1"/>
        <v>8196</v>
      </c>
      <c r="D24" s="185">
        <f t="shared" si="2"/>
        <v>33928</v>
      </c>
      <c r="E24" s="186">
        <f t="shared" si="3"/>
        <v>8484</v>
      </c>
      <c r="F24" s="187">
        <v>11000</v>
      </c>
      <c r="G24" s="188">
        <v>7571.23</v>
      </c>
      <c r="H24" s="189"/>
      <c r="I24" s="183"/>
    </row>
    <row r="25" spans="1:9" ht="30" customHeight="1">
      <c r="A25" s="159" t="s">
        <v>54</v>
      </c>
      <c r="B25" s="160">
        <f t="shared" si="0"/>
        <v>33315</v>
      </c>
      <c r="C25" s="184">
        <f t="shared" si="1"/>
        <v>11388</v>
      </c>
      <c r="D25" s="185">
        <f t="shared" si="2"/>
        <v>33928</v>
      </c>
      <c r="E25" s="186">
        <f t="shared" si="3"/>
        <v>11784</v>
      </c>
      <c r="F25" s="187">
        <v>14000</v>
      </c>
      <c r="G25" s="188">
        <v>7571.23</v>
      </c>
      <c r="H25" s="182"/>
      <c r="I25" s="183"/>
    </row>
    <row r="26" spans="1:9" ht="30" customHeight="1">
      <c r="A26" s="159" t="s">
        <v>55</v>
      </c>
      <c r="B26" s="160">
        <f t="shared" si="0"/>
        <v>33315</v>
      </c>
      <c r="C26" s="184">
        <f t="shared" si="1"/>
        <v>17772</v>
      </c>
      <c r="D26" s="185">
        <f t="shared" si="2"/>
        <v>33928</v>
      </c>
      <c r="E26" s="186">
        <f t="shared" si="3"/>
        <v>18396</v>
      </c>
      <c r="F26" s="187">
        <v>21000</v>
      </c>
      <c r="G26" s="188">
        <v>7571.23</v>
      </c>
      <c r="H26" s="182"/>
      <c r="I26" s="183"/>
    </row>
    <row r="27" spans="1:9" ht="30" customHeight="1">
      <c r="A27" s="159" t="s">
        <v>56</v>
      </c>
      <c r="B27" s="160">
        <f t="shared" si="0"/>
        <v>33315</v>
      </c>
      <c r="C27" s="184">
        <f t="shared" si="1"/>
        <v>23796</v>
      </c>
      <c r="D27" s="185">
        <f t="shared" si="2"/>
        <v>33928</v>
      </c>
      <c r="E27" s="186">
        <f t="shared" si="3"/>
        <v>24624</v>
      </c>
      <c r="F27" s="187">
        <v>27000</v>
      </c>
      <c r="G27" s="188">
        <v>7571.23</v>
      </c>
      <c r="H27" s="182"/>
      <c r="I27" s="183"/>
    </row>
    <row r="28" spans="1:9" ht="30" customHeight="1">
      <c r="A28" s="159" t="s">
        <v>57</v>
      </c>
      <c r="B28" s="160">
        <f t="shared" si="0"/>
        <v>24089</v>
      </c>
      <c r="C28" s="184">
        <f t="shared" si="1"/>
        <v>12852</v>
      </c>
      <c r="D28" s="185">
        <f t="shared" si="2"/>
        <v>24554</v>
      </c>
      <c r="E28" s="186">
        <f t="shared" si="3"/>
        <v>13296</v>
      </c>
      <c r="F28" s="187">
        <f>E28</f>
        <v>13296</v>
      </c>
      <c r="G28" s="188">
        <v>6925.61</v>
      </c>
      <c r="H28" s="182"/>
      <c r="I28" s="183"/>
    </row>
    <row r="29" spans="1:9" ht="30" customHeight="1" thickBot="1">
      <c r="A29" s="162" t="s">
        <v>58</v>
      </c>
      <c r="B29" s="163">
        <f t="shared" si="0"/>
        <v>33315</v>
      </c>
      <c r="C29" s="190">
        <f t="shared" si="1"/>
        <v>8196</v>
      </c>
      <c r="D29" s="191">
        <f t="shared" si="2"/>
        <v>33928</v>
      </c>
      <c r="E29" s="192">
        <f t="shared" si="3"/>
        <v>8484</v>
      </c>
      <c r="F29" s="193">
        <f>F24</f>
        <v>11000</v>
      </c>
      <c r="G29" s="194">
        <v>7571.23</v>
      </c>
      <c r="H29" s="182"/>
      <c r="I29" s="183"/>
    </row>
    <row r="30" spans="1:8" ht="15.75" thickTop="1">
      <c r="A30" s="195"/>
      <c r="B30" s="195"/>
      <c r="C30" s="195"/>
      <c r="D30" s="195"/>
      <c r="E30" s="195"/>
      <c r="F30" s="195"/>
      <c r="G30" s="195"/>
      <c r="H30" s="170"/>
    </row>
    <row r="31" spans="1:8" ht="15">
      <c r="A31" s="64"/>
      <c r="B31" s="64"/>
      <c r="C31" s="64"/>
      <c r="D31" s="64"/>
      <c r="E31" s="64"/>
      <c r="F31" s="64"/>
      <c r="G31" s="64"/>
      <c r="H31" s="170"/>
    </row>
    <row r="32" spans="1:8" ht="12.75">
      <c r="A32" s="10"/>
      <c r="B32" s="10"/>
      <c r="C32" s="10"/>
      <c r="D32" s="10"/>
      <c r="E32" s="10"/>
      <c r="F32" s="10"/>
      <c r="G32" s="10"/>
      <c r="H32" s="170"/>
    </row>
    <row r="33" spans="1:8" ht="12.75">
      <c r="A33" s="10"/>
      <c r="B33" s="10"/>
      <c r="C33" s="10"/>
      <c r="D33" s="10"/>
      <c r="E33" s="10"/>
      <c r="F33" s="10"/>
      <c r="G33" s="10"/>
      <c r="H33" s="170"/>
    </row>
    <row r="34" ht="15">
      <c r="A34" s="64"/>
    </row>
    <row r="35" ht="12.75">
      <c r="A35" s="113"/>
    </row>
  </sheetData>
  <mergeCells count="6">
    <mergeCell ref="A17:G17"/>
    <mergeCell ref="A18:A19"/>
    <mergeCell ref="A1:G1"/>
    <mergeCell ref="A2:G2"/>
    <mergeCell ref="A3:D3"/>
    <mergeCell ref="A4:A5"/>
  </mergeCells>
  <printOptions horizontalCentered="1"/>
  <pageMargins left="0.2362204724409449" right="0.2755905511811024" top="0.2755905511811024" bottom="0.2755905511811024" header="0.1968503937007874" footer="0.1574803149606299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75" zoomScaleNormal="75" workbookViewId="0" topLeftCell="A1">
      <selection activeCell="A16" sqref="A17"/>
    </sheetView>
  </sheetViews>
  <sheetFormatPr defaultColWidth="9.140625" defaultRowHeight="12.75"/>
  <cols>
    <col min="1" max="1" width="53.140625" style="1" customWidth="1"/>
    <col min="2" max="2" width="27.421875" style="1" customWidth="1"/>
    <col min="3" max="3" width="26.57421875" style="1" customWidth="1"/>
    <col min="4" max="4" width="23.421875" style="1" customWidth="1"/>
    <col min="5" max="16384" width="9.140625" style="1" customWidth="1"/>
  </cols>
  <sheetData>
    <row r="1" spans="1:4" ht="23.25" customHeight="1">
      <c r="A1" s="53" t="s">
        <v>66</v>
      </c>
      <c r="B1" s="53"/>
      <c r="C1" s="53"/>
      <c r="D1" s="53"/>
    </row>
    <row r="2" spans="1:4" ht="57.75" customHeight="1">
      <c r="A2" s="56" t="s">
        <v>67</v>
      </c>
      <c r="B2" s="56"/>
      <c r="C2" s="56"/>
      <c r="D2" s="56"/>
    </row>
    <row r="3" ht="15.75" thickBot="1">
      <c r="A3" s="64"/>
    </row>
    <row r="4" spans="1:3" ht="32.25" customHeight="1" thickTop="1">
      <c r="A4" s="65" t="s">
        <v>23</v>
      </c>
      <c r="B4" s="66" t="s">
        <v>12</v>
      </c>
      <c r="C4" s="67" t="s">
        <v>13</v>
      </c>
    </row>
    <row r="5" spans="1:3" ht="24.75" customHeight="1">
      <c r="A5" s="70"/>
      <c r="B5" s="71" t="s">
        <v>2</v>
      </c>
      <c r="C5" s="2" t="s">
        <v>2</v>
      </c>
    </row>
    <row r="6" spans="1:3" ht="19.5" customHeight="1">
      <c r="A6" s="74" t="s">
        <v>25</v>
      </c>
      <c r="B6" s="120" t="s">
        <v>4</v>
      </c>
      <c r="C6" s="3" t="s">
        <v>4</v>
      </c>
    </row>
    <row r="7" spans="1:3" ht="60" customHeight="1" thickBot="1">
      <c r="A7" s="196" t="s">
        <v>26</v>
      </c>
      <c r="B7" s="142">
        <v>22152</v>
      </c>
      <c r="C7" s="143">
        <v>23040</v>
      </c>
    </row>
    <row r="8" spans="1:3" s="197" customFormat="1" ht="27.75" customHeight="1" thickTop="1">
      <c r="A8" s="59" t="s">
        <v>20</v>
      </c>
      <c r="B8" s="59"/>
      <c r="C8" s="59"/>
    </row>
    <row r="9" ht="28.5" customHeight="1" thickBot="1">
      <c r="A9" s="64"/>
    </row>
    <row r="10" spans="1:4" ht="32.25" customHeight="1" thickTop="1">
      <c r="A10" s="65" t="s">
        <v>31</v>
      </c>
      <c r="B10" s="66" t="s">
        <v>14</v>
      </c>
      <c r="C10" s="114" t="s">
        <v>15</v>
      </c>
      <c r="D10" s="198" t="s">
        <v>32</v>
      </c>
    </row>
    <row r="11" spans="1:4" ht="24.75" customHeight="1">
      <c r="A11" s="70"/>
      <c r="B11" s="71" t="s">
        <v>2</v>
      </c>
      <c r="C11" s="117" t="s">
        <v>2</v>
      </c>
      <c r="D11" s="199"/>
    </row>
    <row r="12" spans="1:4" ht="20.25" customHeight="1">
      <c r="A12" s="74" t="s">
        <v>25</v>
      </c>
      <c r="B12" s="120" t="s">
        <v>4</v>
      </c>
      <c r="C12" s="121" t="s">
        <v>4</v>
      </c>
      <c r="D12" s="12" t="s">
        <v>4</v>
      </c>
    </row>
    <row r="13" spans="1:4" ht="60" customHeight="1" thickBot="1">
      <c r="A13" s="196" t="s">
        <v>26</v>
      </c>
      <c r="B13" s="142">
        <f>ROUND(((C7+D13)*3.5%+C7),0)</f>
        <v>24089</v>
      </c>
      <c r="C13" s="200">
        <f>ROUND(((B13+D13)*1.5%+B13),0)</f>
        <v>24554</v>
      </c>
      <c r="D13" s="17">
        <v>6925.61</v>
      </c>
    </row>
    <row r="14" ht="15.75" thickTop="1">
      <c r="A14" s="64"/>
    </row>
    <row r="15" ht="12.75">
      <c r="A15" s="113"/>
    </row>
  </sheetData>
  <mergeCells count="6">
    <mergeCell ref="A10:A11"/>
    <mergeCell ref="D10:D11"/>
    <mergeCell ref="A1:D1"/>
    <mergeCell ref="A2:D2"/>
    <mergeCell ref="A4:A5"/>
    <mergeCell ref="A8:C8"/>
  </mergeCells>
  <printOptions horizontalCentered="1"/>
  <pageMargins left="0.2362204724409449" right="0.2755905511811024" top="0.2755905511811024" bottom="0.2755905511811024" header="0.1968503937007874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tabelle_allegati_1-2-3-4-5.xls</dc:title>
  <dc:subject/>
  <dc:creator>Gigliola Vivaldi</dc:creator>
  <cp:keywords/>
  <dc:description/>
  <cp:lastModifiedBy>Gigliola Vivaldi</cp:lastModifiedBy>
  <cp:lastPrinted>2005-12-29T10:46:42Z</cp:lastPrinted>
  <dcterms:created xsi:type="dcterms:W3CDTF">2005-08-29T09:33:21Z</dcterms:created>
  <dcterms:modified xsi:type="dcterms:W3CDTF">2005-12-29T10:46:57Z</dcterms:modified>
  <cp:category/>
  <cp:version/>
  <cp:contentType/>
  <cp:contentStatus/>
</cp:coreProperties>
</file>